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952" windowHeight="4500" activeTab="2"/>
  </bookViews>
  <sheets>
    <sheet name="Graph2" sheetId="1" r:id="rId1"/>
    <sheet name="Graph1" sheetId="2" r:id="rId2"/>
    <sheet name="BATES2" sheetId="3" r:id="rId3"/>
  </sheets>
  <definedNames>
    <definedName name="_xlnm.Print_Area" localSheetId="2">'BATES2'!$A$5:$J$70</definedName>
  </definedNames>
  <calcPr fullCalcOnLoad="1"/>
</workbook>
</file>

<file path=xl/sharedStrings.xml><?xml version="1.0" encoding="utf-8"?>
<sst xmlns="http://schemas.openxmlformats.org/spreadsheetml/2006/main" count="25" uniqueCount="17">
  <si>
    <t>Nom de la société :</t>
  </si>
  <si>
    <t>X</t>
  </si>
  <si>
    <t>I. Valorisation par calcul d'un PER actuel</t>
  </si>
  <si>
    <t xml:space="preserve">  Données de base</t>
  </si>
  <si>
    <t xml:space="preserve">  Année de l'étude</t>
  </si>
  <si>
    <t xml:space="preserve">  Horizon en nombre d'années</t>
  </si>
  <si>
    <t xml:space="preserve">  Coût des capitaux propres (Kcp)</t>
  </si>
  <si>
    <t xml:space="preserve">  Taux de croissance du dividende (g)</t>
  </si>
  <si>
    <t xml:space="preserve">  Taux de distribution sur la période (p)</t>
  </si>
  <si>
    <t xml:space="preserve">  Nombre d'actions</t>
  </si>
  <si>
    <t xml:space="preserve">  Calcul des coefficients</t>
  </si>
  <si>
    <t xml:space="preserve">  Coefficient a</t>
  </si>
  <si>
    <t xml:space="preserve">  Coefficient b</t>
  </si>
  <si>
    <t xml:space="preserve">  PER actuel</t>
  </si>
  <si>
    <t>II. Valorisation par calcul d'un PER de sortie</t>
  </si>
  <si>
    <t xml:space="preserve">   Année de l'étude</t>
  </si>
  <si>
    <t xml:space="preserve"> Calcul des coefficients</t>
  </si>
</sst>
</file>

<file path=xl/styles.xml><?xml version="1.0" encoding="utf-8"?>
<styleSheet xmlns="http://schemas.openxmlformats.org/spreadsheetml/2006/main">
  <numFmts count="3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&quot;F&quot;_);\(#,##0&quot;F&quot;\)"/>
    <numFmt numFmtId="165" formatCode="#,##0&quot;F&quot;_);[Red]\(#,##0&quot;F&quot;\)"/>
    <numFmt numFmtId="166" formatCode="#,##0.00&quot;F&quot;_);\(#,##0.00&quot;F&quot;\)"/>
    <numFmt numFmtId="167" formatCode="#,##0.00&quot;F&quot;_);[Red]\(#,##0.00&quot;F&quot;\)"/>
    <numFmt numFmtId="168" formatCode="_ * #,##0_)&quot;F&quot;_ ;_ * \(#,##0\)&quot;F&quot;_ ;_ * &quot;-&quot;_)&quot;F&quot;_ ;_ @_ "/>
    <numFmt numFmtId="169" formatCode="_ * #,##0_)_F_ ;_ * \(#,##0\)_F_ ;_ * &quot;-&quot;_)_F_ ;_ @_ "/>
    <numFmt numFmtId="170" formatCode="_ * #,##0.00_)&quot;F&quot;_ ;_ * \(#,##0.00\)&quot;F&quot;_ ;_ * &quot;-&quot;??_)&quot;F&quot;_ ;_ @_ "/>
    <numFmt numFmtId="171" formatCode="_ * #,##0.00_)_F_ ;_ * \(#,##0.00\)_F_ ;_ * &quot;-&quot;??_)_F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0.0%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MS Sans Serif"/>
      <family val="0"/>
    </font>
    <font>
      <b/>
      <u val="single"/>
      <sz val="10"/>
      <name val="MS Sans Serif"/>
      <family val="0"/>
    </font>
    <font>
      <i/>
      <sz val="8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0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2" xfId="0" applyFont="1" applyBorder="1" applyAlignment="1">
      <alignment/>
    </xf>
    <xf numFmtId="0" fontId="0" fillId="2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0" fontId="0" fillId="3" borderId="3" xfId="0" applyNumberForma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Border="1" applyAlignment="1">
      <alignment horizontal="centerContinuous"/>
    </xf>
    <xf numFmtId="0" fontId="0" fillId="0" borderId="17" xfId="0" applyBorder="1" applyAlignment="1">
      <alignment horizontal="center"/>
    </xf>
    <xf numFmtId="184" fontId="0" fillId="0" borderId="17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0" fillId="0" borderId="22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 horizontal="left"/>
    </xf>
    <xf numFmtId="185" fontId="0" fillId="3" borderId="3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184" fontId="0" fillId="0" borderId="9" xfId="0" applyNumberFormat="1" applyBorder="1" applyAlignment="1">
      <alignment horizontal="center"/>
    </xf>
    <xf numFmtId="184" fontId="0" fillId="0" borderId="5" xfId="0" applyNumberFormat="1" applyBorder="1" applyAlignment="1">
      <alignment horizontal="center"/>
    </xf>
    <xf numFmtId="0" fontId="1" fillId="4" borderId="8" xfId="0" applyFont="1" applyFill="1" applyBorder="1" applyAlignment="1">
      <alignment/>
    </xf>
    <xf numFmtId="1" fontId="1" fillId="4" borderId="8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3" fontId="1" fillId="4" borderId="8" xfId="0" applyNumberFormat="1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5"/>
          <c:w val="0.908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BATES2!$D$49</c:f>
              <c:numCache>
                <c:ptCount val="1"/>
                <c:pt idx="0">
                  <c:v>7</c:v>
                </c:pt>
              </c:numCache>
            </c:numRef>
          </c:val>
        </c:ser>
        <c:axId val="11422018"/>
        <c:axId val="35689299"/>
      </c:barChart>
      <c:catAx>
        <c:axId val="11422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689299"/>
        <c:crosses val="autoZero"/>
        <c:auto val="0"/>
        <c:lblOffset val="100"/>
        <c:noMultiLvlLbl val="0"/>
      </c:catAx>
      <c:valAx>
        <c:axId val="356892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22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5"/>
          <c:w val="0.908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BATES2!$D$49</c:f>
              <c:numCache>
                <c:ptCount val="1"/>
                <c:pt idx="0">
                  <c:v>7</c:v>
                </c:pt>
              </c:numCache>
            </c:numRef>
          </c:val>
        </c:ser>
        <c:axId val="52768236"/>
        <c:axId val="5152077"/>
      </c:barChart>
      <c:catAx>
        <c:axId val="52768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52077"/>
        <c:crosses val="autoZero"/>
        <c:auto val="0"/>
        <c:lblOffset val="100"/>
        <c:noMultiLvlLbl val="0"/>
      </c:catAx>
      <c:valAx>
        <c:axId val="5152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68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49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49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9"/>
  <sheetViews>
    <sheetView showGridLines="0" tabSelected="1" workbookViewId="0" topLeftCell="A24">
      <selection activeCell="B35" sqref="B35"/>
    </sheetView>
  </sheetViews>
  <sheetFormatPr defaultColWidth="11.421875" defaultRowHeight="12.75"/>
  <cols>
    <col min="1" max="1" width="3.421875" style="0" customWidth="1"/>
    <col min="2" max="2" width="39.8515625" style="0" customWidth="1"/>
    <col min="3" max="8" width="8.7109375" style="0" customWidth="1"/>
    <col min="9" max="9" width="8.28125" style="0" customWidth="1"/>
    <col min="10" max="10" width="3.28125" style="0" customWidth="1"/>
  </cols>
  <sheetData>
    <row r="2" spans="2:3" ht="12">
      <c r="B2" s="17" t="s">
        <v>0</v>
      </c>
      <c r="C2" s="23" t="s">
        <v>1</v>
      </c>
    </row>
    <row r="4" ht="18">
      <c r="C4" s="1"/>
    </row>
    <row r="5" ht="14.25" customHeight="1">
      <c r="C5" s="1"/>
    </row>
    <row r="6" spans="2:9" ht="14.25" customHeight="1">
      <c r="B6" s="52">
        <f ca="1">TODAY()</f>
        <v>36789</v>
      </c>
      <c r="C6" s="1"/>
      <c r="I6" s="52"/>
    </row>
    <row r="7" spans="1:10" ht="20.25" customHeight="1">
      <c r="A7" s="47"/>
      <c r="B7" s="44" t="str">
        <f>"VALORISATION DU TITRE "&amp;C2&amp;" PAR LE MODELE DE BATES"</f>
        <v>VALORISATION DU TITRE X PAR LE MODELE DE BATES</v>
      </c>
      <c r="C7" s="28"/>
      <c r="D7" s="28"/>
      <c r="E7" s="28"/>
      <c r="F7" s="28"/>
      <c r="G7" s="28"/>
      <c r="H7" s="28"/>
      <c r="I7" s="28"/>
      <c r="J7" s="29"/>
    </row>
    <row r="8" spans="1:10" ht="20.25" customHeight="1">
      <c r="A8" s="30"/>
      <c r="B8" s="45"/>
      <c r="C8" s="27"/>
      <c r="D8" s="27"/>
      <c r="E8" s="27"/>
      <c r="F8" s="27"/>
      <c r="G8" s="27"/>
      <c r="H8" s="27"/>
      <c r="I8" s="27"/>
      <c r="J8" s="33"/>
    </row>
    <row r="9" spans="1:10" ht="20.25" customHeight="1">
      <c r="A9" s="30"/>
      <c r="B9" s="45"/>
      <c r="C9" s="27"/>
      <c r="D9" s="27"/>
      <c r="E9" s="27"/>
      <c r="F9" s="27"/>
      <c r="G9" s="27"/>
      <c r="H9" s="27"/>
      <c r="I9" s="27"/>
      <c r="J9" s="33"/>
    </row>
    <row r="10" spans="1:10" ht="20.25" customHeight="1">
      <c r="A10" s="30"/>
      <c r="B10" s="45"/>
      <c r="C10" s="27"/>
      <c r="D10" s="27"/>
      <c r="E10" s="27"/>
      <c r="F10" s="27"/>
      <c r="G10" s="27"/>
      <c r="H10" s="27"/>
      <c r="I10" s="27"/>
      <c r="J10" s="33"/>
    </row>
    <row r="11" spans="1:10" ht="27.75" customHeight="1" thickBot="1">
      <c r="A11" s="30"/>
      <c r="B11" s="43" t="s">
        <v>2</v>
      </c>
      <c r="C11" s="27"/>
      <c r="D11" s="27"/>
      <c r="E11" s="27"/>
      <c r="F11" s="27"/>
      <c r="G11" s="27"/>
      <c r="H11" s="27"/>
      <c r="I11" s="27"/>
      <c r="J11" s="33"/>
    </row>
    <row r="12" spans="1:10" ht="14.25" customHeight="1" thickBot="1">
      <c r="A12" s="30"/>
      <c r="B12" s="19" t="s">
        <v>3</v>
      </c>
      <c r="C12" s="20"/>
      <c r="D12" s="21"/>
      <c r="E12" s="4"/>
      <c r="F12" s="4"/>
      <c r="G12" s="4"/>
      <c r="H12" s="4"/>
      <c r="I12" s="4"/>
      <c r="J12" s="31"/>
    </row>
    <row r="13" spans="1:10" ht="12">
      <c r="A13" s="30"/>
      <c r="B13" s="3" t="s">
        <v>4</v>
      </c>
      <c r="C13" s="4"/>
      <c r="D13" s="25">
        <v>2000</v>
      </c>
      <c r="E13" s="4"/>
      <c r="F13" s="4"/>
      <c r="G13" s="4"/>
      <c r="H13" s="4"/>
      <c r="I13" s="4"/>
      <c r="J13" s="31"/>
    </row>
    <row r="14" spans="1:10" ht="12">
      <c r="A14" s="30"/>
      <c r="B14" s="3" t="str">
        <f>"  BNPA avant survaleur en "&amp;D13</f>
        <v>  BNPA avant survaleur en 2000</v>
      </c>
      <c r="C14" s="4"/>
      <c r="D14" s="25">
        <v>40</v>
      </c>
      <c r="E14" s="4"/>
      <c r="F14" s="4"/>
      <c r="G14" s="4"/>
      <c r="H14" s="4"/>
      <c r="I14" s="4"/>
      <c r="J14" s="31"/>
    </row>
    <row r="15" spans="1:11" ht="12">
      <c r="A15" s="30"/>
      <c r="B15" s="3" t="s">
        <v>5</v>
      </c>
      <c r="C15" s="4"/>
      <c r="D15" s="25">
        <v>7</v>
      </c>
      <c r="E15" s="4"/>
      <c r="F15" s="4"/>
      <c r="G15" s="4"/>
      <c r="H15" s="4"/>
      <c r="I15" s="4"/>
      <c r="J15" s="31"/>
      <c r="K15" s="4"/>
    </row>
    <row r="16" spans="1:10" ht="12">
      <c r="A16" s="30"/>
      <c r="B16" s="3" t="s">
        <v>6</v>
      </c>
      <c r="C16" s="4"/>
      <c r="D16" s="26">
        <v>0.15</v>
      </c>
      <c r="E16" s="4"/>
      <c r="F16" s="4"/>
      <c r="G16" s="4"/>
      <c r="H16" s="4"/>
      <c r="I16" s="4"/>
      <c r="J16" s="31"/>
    </row>
    <row r="17" spans="1:10" ht="12">
      <c r="A17" s="30"/>
      <c r="B17" s="3" t="s">
        <v>7</v>
      </c>
      <c r="C17" s="4"/>
      <c r="D17" s="53">
        <v>0.05</v>
      </c>
      <c r="E17" s="4"/>
      <c r="F17" s="4"/>
      <c r="G17" s="4"/>
      <c r="H17" s="4"/>
      <c r="I17" s="4"/>
      <c r="J17" s="31"/>
    </row>
    <row r="18" spans="1:10" ht="12">
      <c r="A18" s="30"/>
      <c r="B18" s="3" t="s">
        <v>8</v>
      </c>
      <c r="C18" s="4"/>
      <c r="D18" s="53">
        <v>0</v>
      </c>
      <c r="E18" s="4"/>
      <c r="F18" s="4"/>
      <c r="G18" s="4"/>
      <c r="H18" s="4"/>
      <c r="I18" s="4"/>
      <c r="J18" s="31"/>
    </row>
    <row r="19" spans="1:10" ht="12.75" thickBot="1">
      <c r="A19" s="30"/>
      <c r="B19" s="6" t="s">
        <v>9</v>
      </c>
      <c r="C19" s="7"/>
      <c r="D19" s="54">
        <v>1650000</v>
      </c>
      <c r="E19" s="4"/>
      <c r="F19" s="4"/>
      <c r="G19" s="4"/>
      <c r="H19" s="4"/>
      <c r="I19" s="4"/>
      <c r="J19" s="31"/>
    </row>
    <row r="20" spans="1:10" ht="12.75" thickBot="1">
      <c r="A20" s="30"/>
      <c r="B20" s="22" t="s">
        <v>10</v>
      </c>
      <c r="C20" s="7"/>
      <c r="D20" s="5"/>
      <c r="E20" s="4"/>
      <c r="F20" s="4"/>
      <c r="G20" s="4"/>
      <c r="H20" s="4"/>
      <c r="I20" s="4"/>
      <c r="J20" s="31"/>
    </row>
    <row r="21" spans="1:10" ht="12">
      <c r="A21" s="30"/>
      <c r="B21" s="2" t="s">
        <v>11</v>
      </c>
      <c r="C21" s="4"/>
      <c r="D21" s="8">
        <f>((1+$D$16)/(1+$D$17))^D15</f>
        <v>1.8904264668240964</v>
      </c>
      <c r="E21" s="4"/>
      <c r="F21" s="4"/>
      <c r="G21" s="4"/>
      <c r="H21" s="4"/>
      <c r="I21" s="4"/>
      <c r="J21" s="31"/>
    </row>
    <row r="22" spans="1:10" ht="12.75" thickBot="1">
      <c r="A22" s="30"/>
      <c r="B22" s="6" t="s">
        <v>12</v>
      </c>
      <c r="C22" s="7"/>
      <c r="D22" s="9">
        <f>0.1*(1+$D$17)/($D$17-$D$16)*(1-D21)</f>
        <v>0.9349477901653015</v>
      </c>
      <c r="E22" s="4"/>
      <c r="F22" s="4"/>
      <c r="G22" s="4"/>
      <c r="H22" s="4"/>
      <c r="I22" s="4"/>
      <c r="J22" s="31"/>
    </row>
    <row r="23" spans="1:10" ht="12">
      <c r="A23" s="30"/>
      <c r="B23" s="4"/>
      <c r="C23" s="32"/>
      <c r="D23" s="4"/>
      <c r="E23" s="4"/>
      <c r="F23" s="4"/>
      <c r="G23" s="4"/>
      <c r="H23" s="4"/>
      <c r="I23" s="4"/>
      <c r="J23" s="31"/>
    </row>
    <row r="24" spans="1:10" ht="12">
      <c r="A24" s="30"/>
      <c r="B24" s="4"/>
      <c r="C24" s="32"/>
      <c r="D24" s="4"/>
      <c r="E24" s="4"/>
      <c r="F24" s="4"/>
      <c r="G24" s="4"/>
      <c r="H24" s="50"/>
      <c r="I24" s="4"/>
      <c r="J24" s="31"/>
    </row>
    <row r="25" spans="1:10" ht="12">
      <c r="A25" s="30"/>
      <c r="B25" s="4"/>
      <c r="C25" s="32"/>
      <c r="D25" s="4"/>
      <c r="E25" s="4"/>
      <c r="F25" s="4"/>
      <c r="G25" s="4"/>
      <c r="H25" s="4"/>
      <c r="I25" s="4"/>
      <c r="J25" s="31"/>
    </row>
    <row r="26" spans="1:10" ht="12.75" thickBot="1">
      <c r="A26" s="30"/>
      <c r="B26" s="4"/>
      <c r="C26" s="4"/>
      <c r="D26" s="4"/>
      <c r="E26" s="4"/>
      <c r="F26" s="4"/>
      <c r="G26" s="4"/>
      <c r="H26" s="4"/>
      <c r="I26" s="4"/>
      <c r="J26" s="31"/>
    </row>
    <row r="27" spans="1:10" ht="12.75" thickBot="1">
      <c r="A27" s="30"/>
      <c r="B27" s="4"/>
      <c r="C27" s="14" t="str">
        <f>"PER de sortie en année "&amp;D13+D15+1</f>
        <v>PER de sortie en année 2008</v>
      </c>
      <c r="D27" s="15"/>
      <c r="E27" s="15"/>
      <c r="F27" s="15"/>
      <c r="G27" s="15"/>
      <c r="H27" s="15"/>
      <c r="I27" s="49"/>
      <c r="J27" s="48"/>
    </row>
    <row r="28" spans="1:10" ht="12.75" thickBot="1">
      <c r="A28" s="30"/>
      <c r="B28" s="4"/>
      <c r="C28" s="40">
        <f>D28-1</f>
        <v>12.5</v>
      </c>
      <c r="D28" s="41">
        <f>E28-1</f>
        <v>13.5</v>
      </c>
      <c r="E28" s="42">
        <f>F28-1</f>
        <v>14.5</v>
      </c>
      <c r="F28" s="24">
        <v>15.5</v>
      </c>
      <c r="G28" s="40">
        <f>F28+1</f>
        <v>16.5</v>
      </c>
      <c r="H28" s="40">
        <f>G28+1</f>
        <v>17.5</v>
      </c>
      <c r="I28" s="40">
        <f>H28+1</f>
        <v>18.5</v>
      </c>
      <c r="J28" s="34"/>
    </row>
    <row r="29" spans="1:10" ht="12">
      <c r="A29" s="30"/>
      <c r="B29" s="12"/>
      <c r="C29" s="10"/>
      <c r="D29" s="18"/>
      <c r="E29" s="10"/>
      <c r="F29" s="18"/>
      <c r="G29" s="10"/>
      <c r="H29" s="13"/>
      <c r="I29" s="13"/>
      <c r="J29" s="31"/>
    </row>
    <row r="30" spans="1:10" ht="12.75" thickBot="1">
      <c r="A30" s="30"/>
      <c r="B30" s="11" t="s">
        <v>13</v>
      </c>
      <c r="C30" s="55">
        <f aca="true" t="shared" si="0" ref="C30:I30">(C28+10*$D$18*$D$22)/$D$21</f>
        <v>6.612264597099042</v>
      </c>
      <c r="D30" s="56">
        <f t="shared" si="0"/>
        <v>7.141245764866966</v>
      </c>
      <c r="E30" s="55">
        <f t="shared" si="0"/>
        <v>7.670226932634889</v>
      </c>
      <c r="F30" s="56">
        <f t="shared" si="0"/>
        <v>8.199208100402812</v>
      </c>
      <c r="G30" s="55">
        <f t="shared" si="0"/>
        <v>8.728189268170736</v>
      </c>
      <c r="H30" s="55">
        <f t="shared" si="0"/>
        <v>9.25717043593866</v>
      </c>
      <c r="I30" s="55">
        <f t="shared" si="0"/>
        <v>9.786151603706582</v>
      </c>
      <c r="J30" s="35"/>
    </row>
    <row r="31" spans="1:10" ht="12">
      <c r="A31" s="30"/>
      <c r="B31" s="57" t="str">
        <f>"  Valeur du titre "&amp;C2&amp;"  (€)"</f>
        <v>  Valeur du titre X  (€)</v>
      </c>
      <c r="C31" s="58">
        <f aca="true" t="shared" si="1" ref="C31:I31">$D$14*C30</f>
        <v>264.4905838839617</v>
      </c>
      <c r="D31" s="59">
        <f t="shared" si="1"/>
        <v>285.64983059467863</v>
      </c>
      <c r="E31" s="58">
        <f t="shared" si="1"/>
        <v>306.80907730539553</v>
      </c>
      <c r="F31" s="59">
        <f t="shared" si="1"/>
        <v>327.9683240161125</v>
      </c>
      <c r="G31" s="58">
        <f t="shared" si="1"/>
        <v>349.12757072682945</v>
      </c>
      <c r="H31" s="58">
        <f t="shared" si="1"/>
        <v>370.2868174375464</v>
      </c>
      <c r="I31" s="58">
        <f t="shared" si="1"/>
        <v>391.4460641482633</v>
      </c>
      <c r="J31" s="36"/>
    </row>
    <row r="32" spans="1:10" ht="12">
      <c r="A32" s="30"/>
      <c r="B32" s="57" t="str">
        <f>"  Valeur de la société  "&amp;C2&amp;" (€)"</f>
        <v>  Valeur de la société  X (€)</v>
      </c>
      <c r="C32" s="60">
        <f aca="true" t="shared" si="2" ref="C32:I32">$D$19*C31/1000000</f>
        <v>436.4094634085368</v>
      </c>
      <c r="D32" s="61">
        <f t="shared" si="2"/>
        <v>471.32222048121974</v>
      </c>
      <c r="E32" s="60">
        <f t="shared" si="2"/>
        <v>506.23497755390264</v>
      </c>
      <c r="F32" s="61">
        <f t="shared" si="2"/>
        <v>541.1477346265856</v>
      </c>
      <c r="G32" s="60">
        <f t="shared" si="2"/>
        <v>576.0604916992686</v>
      </c>
      <c r="H32" s="60">
        <f t="shared" si="2"/>
        <v>610.9732487719516</v>
      </c>
      <c r="I32" s="60">
        <f t="shared" si="2"/>
        <v>645.8860058446344</v>
      </c>
      <c r="J32" s="36"/>
    </row>
    <row r="33" spans="1:10" ht="12.75" thickBot="1">
      <c r="A33" s="30"/>
      <c r="B33" s="11"/>
      <c r="C33" s="11"/>
      <c r="D33" s="7"/>
      <c r="E33" s="11"/>
      <c r="F33" s="7"/>
      <c r="G33" s="11"/>
      <c r="H33" s="11"/>
      <c r="I33" s="11"/>
      <c r="J33" s="31"/>
    </row>
    <row r="34" spans="1:10" ht="12">
      <c r="A34" s="37"/>
      <c r="B34" s="38"/>
      <c r="C34" s="38"/>
      <c r="D34" s="38"/>
      <c r="E34" s="38"/>
      <c r="F34" s="38"/>
      <c r="G34" s="38"/>
      <c r="H34" s="38"/>
      <c r="I34" s="38"/>
      <c r="J34" s="39"/>
    </row>
    <row r="35" spans="2:9" ht="12">
      <c r="B35" s="51"/>
      <c r="I35" s="62"/>
    </row>
    <row r="40" ht="12">
      <c r="B40" s="52">
        <f ca="1">TODAY()</f>
        <v>36789</v>
      </c>
    </row>
    <row r="41" spans="1:10" ht="18">
      <c r="A41" s="47"/>
      <c r="B41" s="44" t="str">
        <f>"VALORISATION DU TITRE "&amp;C2&amp;" PAR LE MODELE DE BATES"</f>
        <v>VALORISATION DU TITRE X PAR LE MODELE DE BATES</v>
      </c>
      <c r="C41" s="28"/>
      <c r="D41" s="28"/>
      <c r="E41" s="28"/>
      <c r="F41" s="28"/>
      <c r="G41" s="28"/>
      <c r="H41" s="28"/>
      <c r="I41" s="28"/>
      <c r="J41" s="29"/>
    </row>
    <row r="42" spans="1:10" ht="18">
      <c r="A42" s="30"/>
      <c r="B42" s="46"/>
      <c r="C42" s="4"/>
      <c r="D42" s="4"/>
      <c r="E42" s="4"/>
      <c r="F42" s="4"/>
      <c r="G42" s="4"/>
      <c r="H42" s="4"/>
      <c r="I42" s="4"/>
      <c r="J42" s="31"/>
    </row>
    <row r="43" spans="1:10" ht="18">
      <c r="A43" s="30"/>
      <c r="B43" s="46"/>
      <c r="C43" s="4"/>
      <c r="D43" s="4"/>
      <c r="E43" s="4"/>
      <c r="F43" s="4"/>
      <c r="G43" s="4"/>
      <c r="H43" s="4"/>
      <c r="I43" s="4"/>
      <c r="J43" s="31"/>
    </row>
    <row r="44" spans="1:10" ht="17.25" customHeight="1">
      <c r="A44" s="30"/>
      <c r="B44" s="4"/>
      <c r="C44" s="4"/>
      <c r="D44" s="4"/>
      <c r="E44" s="4"/>
      <c r="F44" s="4"/>
      <c r="G44" s="4"/>
      <c r="H44" s="4"/>
      <c r="I44" s="4"/>
      <c r="J44" s="31"/>
    </row>
    <row r="45" spans="1:10" ht="26.25" customHeight="1" thickBot="1">
      <c r="A45" s="30"/>
      <c r="B45" s="43" t="s">
        <v>14</v>
      </c>
      <c r="C45" s="27"/>
      <c r="D45" s="27"/>
      <c r="E45" s="27"/>
      <c r="F45" s="27"/>
      <c r="G45" s="27"/>
      <c r="H45" s="27"/>
      <c r="I45" s="27"/>
      <c r="J45" s="33"/>
    </row>
    <row r="46" spans="1:10" ht="12.75" thickBot="1">
      <c r="A46" s="30"/>
      <c r="B46" s="19" t="s">
        <v>3</v>
      </c>
      <c r="C46" s="20"/>
      <c r="D46" s="21"/>
      <c r="E46" s="4"/>
      <c r="F46" s="4"/>
      <c r="G46" s="4"/>
      <c r="H46" s="4"/>
      <c r="I46" s="4"/>
      <c r="J46" s="31"/>
    </row>
    <row r="47" spans="1:10" ht="12">
      <c r="A47" s="30"/>
      <c r="B47" s="3" t="s">
        <v>15</v>
      </c>
      <c r="C47" s="4"/>
      <c r="D47" s="25">
        <v>2000</v>
      </c>
      <c r="E47" s="4"/>
      <c r="F47" s="4"/>
      <c r="G47" s="4"/>
      <c r="H47" s="4"/>
      <c r="I47" s="4"/>
      <c r="J47" s="31"/>
    </row>
    <row r="48" spans="1:10" ht="12">
      <c r="A48" s="30"/>
      <c r="B48" s="3" t="str">
        <f>"  BNPA avant survaleur en "&amp;D47+D49+1</f>
        <v>  BNPA avant survaleur en 2008</v>
      </c>
      <c r="C48" s="4"/>
      <c r="D48" s="25">
        <v>56.284</v>
      </c>
      <c r="E48" s="4"/>
      <c r="F48" s="4"/>
      <c r="G48" s="4"/>
      <c r="H48" s="4"/>
      <c r="I48" s="4"/>
      <c r="J48" s="31"/>
    </row>
    <row r="49" spans="1:10" ht="12">
      <c r="A49" s="30"/>
      <c r="B49" s="3" t="s">
        <v>5</v>
      </c>
      <c r="C49" s="4"/>
      <c r="D49" s="25">
        <v>7</v>
      </c>
      <c r="E49" s="4"/>
      <c r="F49" s="4"/>
      <c r="G49" s="4"/>
      <c r="H49" s="4"/>
      <c r="I49" s="4"/>
      <c r="J49" s="31"/>
    </row>
    <row r="50" spans="1:10" ht="12">
      <c r="A50" s="30"/>
      <c r="B50" s="3" t="s">
        <v>6</v>
      </c>
      <c r="C50" s="4"/>
      <c r="D50" s="26">
        <v>0.15</v>
      </c>
      <c r="E50" s="4"/>
      <c r="F50" s="4"/>
      <c r="G50" s="4"/>
      <c r="H50" s="4"/>
      <c r="I50" s="4"/>
      <c r="J50" s="31"/>
    </row>
    <row r="51" spans="1:10" ht="12">
      <c r="A51" s="30"/>
      <c r="B51" s="3" t="s">
        <v>7</v>
      </c>
      <c r="C51" s="4"/>
      <c r="D51" s="53">
        <v>0.05</v>
      </c>
      <c r="E51" s="4"/>
      <c r="F51" s="4"/>
      <c r="G51" s="4"/>
      <c r="H51" s="4"/>
      <c r="I51" s="4"/>
      <c r="J51" s="31"/>
    </row>
    <row r="52" spans="1:10" ht="12">
      <c r="A52" s="30"/>
      <c r="B52" s="3" t="s">
        <v>8</v>
      </c>
      <c r="C52" s="4"/>
      <c r="D52" s="53">
        <v>0</v>
      </c>
      <c r="E52" s="4"/>
      <c r="F52" s="4"/>
      <c r="G52" s="4"/>
      <c r="H52" s="4"/>
      <c r="I52" s="4"/>
      <c r="J52" s="31"/>
    </row>
    <row r="53" spans="1:10" ht="12.75" thickBot="1">
      <c r="A53" s="30"/>
      <c r="B53" s="6" t="s">
        <v>9</v>
      </c>
      <c r="C53" s="7"/>
      <c r="D53" s="54">
        <v>1650000</v>
      </c>
      <c r="E53" s="4"/>
      <c r="F53" s="4"/>
      <c r="G53" s="4"/>
      <c r="H53" s="4"/>
      <c r="I53" s="4"/>
      <c r="J53" s="31"/>
    </row>
    <row r="54" spans="1:10" ht="12.75" thickBot="1">
      <c r="A54" s="30"/>
      <c r="B54" s="22" t="s">
        <v>16</v>
      </c>
      <c r="C54" s="7"/>
      <c r="D54" s="5"/>
      <c r="E54" s="4"/>
      <c r="F54" s="4"/>
      <c r="G54" s="4"/>
      <c r="H54" s="4"/>
      <c r="I54" s="4"/>
      <c r="J54" s="31"/>
    </row>
    <row r="55" spans="1:10" ht="12">
      <c r="A55" s="30"/>
      <c r="B55" s="2" t="s">
        <v>11</v>
      </c>
      <c r="C55" s="4"/>
      <c r="D55" s="8">
        <f>((1+$D$50)/(1+$D$51))^D49</f>
        <v>1.8904264668240964</v>
      </c>
      <c r="E55" s="4"/>
      <c r="F55" s="4"/>
      <c r="G55" s="4"/>
      <c r="H55" s="4"/>
      <c r="I55" s="4"/>
      <c r="J55" s="31"/>
    </row>
    <row r="56" spans="1:10" ht="12.75" thickBot="1">
      <c r="A56" s="30"/>
      <c r="B56" s="6" t="s">
        <v>12</v>
      </c>
      <c r="C56" s="7"/>
      <c r="D56" s="9">
        <f>0.1*(1+$D$51)/($D$51-$D$50)*(1-D55)</f>
        <v>0.9349477901653015</v>
      </c>
      <c r="E56" s="4"/>
      <c r="F56" s="4"/>
      <c r="G56" s="4"/>
      <c r="H56" s="4"/>
      <c r="I56" s="4"/>
      <c r="J56" s="31"/>
    </row>
    <row r="57" spans="1:10" ht="12">
      <c r="A57" s="30"/>
      <c r="B57" s="4"/>
      <c r="C57" s="32"/>
      <c r="D57" s="4"/>
      <c r="E57" s="4"/>
      <c r="F57" s="4"/>
      <c r="G57" s="4"/>
      <c r="H57" s="4"/>
      <c r="I57" s="4"/>
      <c r="J57" s="31"/>
    </row>
    <row r="58" spans="1:10" ht="12">
      <c r="A58" s="30"/>
      <c r="B58" s="4"/>
      <c r="C58" s="32"/>
      <c r="D58" s="4"/>
      <c r="E58" s="4"/>
      <c r="F58" s="4"/>
      <c r="G58" s="4"/>
      <c r="H58" s="4"/>
      <c r="I58" s="4"/>
      <c r="J58" s="31"/>
    </row>
    <row r="59" spans="1:10" ht="12">
      <c r="A59" s="30"/>
      <c r="B59" s="4"/>
      <c r="C59" s="32"/>
      <c r="D59" s="4"/>
      <c r="E59" s="4"/>
      <c r="F59" s="4"/>
      <c r="G59" s="4"/>
      <c r="H59" s="4"/>
      <c r="I59" s="4"/>
      <c r="J59" s="31"/>
    </row>
    <row r="60" spans="1:10" ht="12.75" thickBot="1">
      <c r="A60" s="30"/>
      <c r="B60" s="4"/>
      <c r="C60" s="4"/>
      <c r="D60" s="4"/>
      <c r="E60" s="4"/>
      <c r="F60" s="4"/>
      <c r="G60" s="4"/>
      <c r="H60" s="4"/>
      <c r="I60" s="4"/>
      <c r="J60" s="31"/>
    </row>
    <row r="61" spans="1:10" ht="12.75" thickBot="1">
      <c r="A61" s="30"/>
      <c r="B61" s="4"/>
      <c r="C61" s="14" t="str">
        <f>"PER actuel "</f>
        <v>PER actuel </v>
      </c>
      <c r="D61" s="15"/>
      <c r="E61" s="15"/>
      <c r="F61" s="15"/>
      <c r="G61" s="15"/>
      <c r="H61" s="15"/>
      <c r="I61" s="16"/>
      <c r="J61" s="48"/>
    </row>
    <row r="62" spans="1:10" ht="12.75" thickBot="1">
      <c r="A62" s="30"/>
      <c r="B62" s="4"/>
      <c r="C62" s="40">
        <f>D62-1</f>
        <v>5.199999999999999</v>
      </c>
      <c r="D62" s="41">
        <f>E62-1</f>
        <v>6.199999999999999</v>
      </c>
      <c r="E62" s="42">
        <f>F62-1</f>
        <v>7.199999999999999</v>
      </c>
      <c r="F62" s="24">
        <v>8.2</v>
      </c>
      <c r="G62" s="40">
        <f>F62+1</f>
        <v>9.2</v>
      </c>
      <c r="H62" s="40">
        <f>G62+1</f>
        <v>10.2</v>
      </c>
      <c r="I62" s="40">
        <f>H62+1</f>
        <v>11.2</v>
      </c>
      <c r="J62" s="34"/>
    </row>
    <row r="63" spans="1:10" ht="12">
      <c r="A63" s="30"/>
      <c r="B63" s="12"/>
      <c r="C63" s="10"/>
      <c r="D63" s="18"/>
      <c r="E63" s="10"/>
      <c r="F63" s="18"/>
      <c r="G63" s="10"/>
      <c r="H63" s="13"/>
      <c r="I63" s="13"/>
      <c r="J63" s="31"/>
    </row>
    <row r="64" spans="1:10" ht="12.75" thickBot="1">
      <c r="A64" s="30"/>
      <c r="B64" s="11" t="str">
        <f>"  PER de sortie en année  "&amp;D47+D49+1</f>
        <v>  PER de sortie en année  2008</v>
      </c>
      <c r="C64" s="55">
        <f aca="true" t="shared" si="3" ref="C64:I64">C62*$D$55-10*$D$52*$D$56</f>
        <v>9.8302176274853</v>
      </c>
      <c r="D64" s="56">
        <f t="shared" si="3"/>
        <v>11.720644094309396</v>
      </c>
      <c r="E64" s="55">
        <f t="shared" si="3"/>
        <v>13.611070561133493</v>
      </c>
      <c r="F64" s="56">
        <f t="shared" si="3"/>
        <v>15.501497027957589</v>
      </c>
      <c r="G64" s="55">
        <f t="shared" si="3"/>
        <v>17.391923494781686</v>
      </c>
      <c r="H64" s="55">
        <f t="shared" si="3"/>
        <v>19.28234996160578</v>
      </c>
      <c r="I64" s="55">
        <f t="shared" si="3"/>
        <v>21.172776428429877</v>
      </c>
      <c r="J64" s="35"/>
    </row>
    <row r="65" spans="1:10" ht="12">
      <c r="A65" s="30"/>
      <c r="B65" s="57" t="str">
        <f>"  Valeur en "&amp;D47+D49+1&amp;" du titre "&amp;C2&amp;"  (€)"</f>
        <v>  Valeur en 2008 du titre X  (€)</v>
      </c>
      <c r="C65" s="58">
        <f>$D$48*C64</f>
        <v>553.2839689453826</v>
      </c>
      <c r="D65" s="58">
        <f aca="true" t="shared" si="4" ref="D65:I65">$D$48*D64</f>
        <v>659.68473220411</v>
      </c>
      <c r="E65" s="58">
        <f t="shared" si="4"/>
        <v>766.0854954628376</v>
      </c>
      <c r="F65" s="58">
        <f t="shared" si="4"/>
        <v>872.4862587215649</v>
      </c>
      <c r="G65" s="58">
        <f t="shared" si="4"/>
        <v>978.8870219802924</v>
      </c>
      <c r="H65" s="58">
        <f t="shared" si="4"/>
        <v>1085.2877852390197</v>
      </c>
      <c r="I65" s="58">
        <f t="shared" si="4"/>
        <v>1191.6885484977472</v>
      </c>
      <c r="J65" s="36"/>
    </row>
    <row r="66" spans="1:10" ht="12">
      <c r="A66" s="30"/>
      <c r="B66" s="57" t="str">
        <f>"  Valeur en "&amp;D47+D49+1&amp;" de la société  "&amp;C2&amp;" (M€)"</f>
        <v>  Valeur en 2008 de la société  X (M€)</v>
      </c>
      <c r="C66" s="60">
        <f aca="true" t="shared" si="5" ref="C66:I66">C65*$D$53/1000000</f>
        <v>912.9185487598813</v>
      </c>
      <c r="D66" s="61">
        <f t="shared" si="5"/>
        <v>1088.4798081367815</v>
      </c>
      <c r="E66" s="60">
        <f t="shared" si="5"/>
        <v>1264.0410675136818</v>
      </c>
      <c r="F66" s="61">
        <f t="shared" si="5"/>
        <v>1439.6023268905822</v>
      </c>
      <c r="G66" s="60">
        <f t="shared" si="5"/>
        <v>1615.1635862674825</v>
      </c>
      <c r="H66" s="60">
        <f t="shared" si="5"/>
        <v>1790.7248456443824</v>
      </c>
      <c r="I66" s="60">
        <f t="shared" si="5"/>
        <v>1966.286105021283</v>
      </c>
      <c r="J66" s="36"/>
    </row>
    <row r="67" spans="1:10" ht="12.75" thickBot="1">
      <c r="A67" s="30"/>
      <c r="B67" s="11"/>
      <c r="C67" s="11"/>
      <c r="D67" s="7"/>
      <c r="E67" s="11"/>
      <c r="F67" s="7"/>
      <c r="G67" s="11"/>
      <c r="H67" s="11"/>
      <c r="I67" s="11"/>
      <c r="J67" s="31"/>
    </row>
    <row r="68" spans="1:10" ht="12">
      <c r="A68" s="37"/>
      <c r="B68" s="38"/>
      <c r="C68" s="38"/>
      <c r="D68" s="38"/>
      <c r="E68" s="38"/>
      <c r="F68" s="38"/>
      <c r="G68" s="38"/>
      <c r="H68" s="38"/>
      <c r="I68" s="38"/>
      <c r="J68" s="39"/>
    </row>
    <row r="69" spans="2:9" ht="12">
      <c r="B69" s="51"/>
      <c r="I69" s="62"/>
    </row>
  </sheetData>
  <printOptions horizontalCentered="1" verticalCentered="1"/>
  <pageMargins left="0" right="0" top="0.7874015748031497" bottom="0.7874015748031497" header="0.4921259845" footer="0.4921259845"/>
  <pageSetup blackAndWhite="1" fitToHeight="2" fitToWidth="1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Agnès CAMBUZAT</dc:creator>
  <cp:keywords/>
  <dc:description/>
  <cp:lastModifiedBy>Tobias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